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MKH\New folder\mail\"/>
    </mc:Choice>
  </mc:AlternateContent>
  <bookViews>
    <workbookView xWindow="0" yWindow="0" windowWidth="28800" windowHeight="12588" tabRatio="500"/>
  </bookViews>
  <sheets>
    <sheet name="Custom Building Estiimator  Tst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0" i="1" l="1"/>
  <c r="F123" i="1"/>
  <c r="F125" i="1"/>
  <c r="F128" i="1"/>
  <c r="E120" i="1"/>
  <c r="E123" i="1"/>
  <c r="E125" i="1"/>
  <c r="E128" i="1"/>
  <c r="D120" i="1"/>
  <c r="D123" i="1"/>
  <c r="D125" i="1"/>
  <c r="D128" i="1"/>
  <c r="C120" i="1"/>
  <c r="C123" i="1"/>
  <c r="C125" i="1"/>
  <c r="C128" i="1"/>
  <c r="C93" i="1"/>
  <c r="E42" i="1"/>
  <c r="E44" i="1"/>
  <c r="E67" i="1" s="1"/>
  <c r="E50" i="1"/>
  <c r="E52" i="1"/>
  <c r="E54" i="1"/>
  <c r="E56" i="1"/>
  <c r="E58" i="1"/>
  <c r="E60" i="1"/>
  <c r="E63" i="1"/>
  <c r="E65" i="1"/>
  <c r="E76" i="1"/>
  <c r="D42" i="1"/>
  <c r="D44" i="1"/>
  <c r="D67" i="1" s="1"/>
  <c r="D50" i="1"/>
  <c r="D52" i="1"/>
  <c r="D76" i="1" s="1"/>
  <c r="D54" i="1"/>
  <c r="D56" i="1"/>
  <c r="D58" i="1"/>
  <c r="D60" i="1"/>
  <c r="D63" i="1"/>
  <c r="D65" i="1"/>
  <c r="C42" i="1"/>
  <c r="C76" i="1" s="1"/>
  <c r="C44" i="1"/>
  <c r="C50" i="1"/>
  <c r="C52" i="1"/>
  <c r="C54" i="1"/>
  <c r="C56" i="1"/>
  <c r="C58" i="1"/>
  <c r="C60" i="1"/>
  <c r="C63" i="1"/>
  <c r="C65" i="1"/>
  <c r="L42" i="1"/>
  <c r="L44" i="1"/>
  <c r="L67" i="1" s="1"/>
  <c r="L46" i="1"/>
  <c r="L48" i="1"/>
  <c r="L50" i="1"/>
  <c r="L52" i="1"/>
  <c r="L54" i="1"/>
  <c r="L56" i="1"/>
  <c r="L58" i="1"/>
  <c r="L60" i="1"/>
  <c r="L63" i="1"/>
  <c r="L65" i="1"/>
  <c r="K42" i="1"/>
  <c r="K44" i="1"/>
  <c r="K50" i="1"/>
  <c r="K52" i="1"/>
  <c r="K54" i="1"/>
  <c r="K56" i="1"/>
  <c r="K58" i="1"/>
  <c r="K60" i="1"/>
  <c r="K63" i="1"/>
  <c r="K65" i="1"/>
  <c r="K67" i="1"/>
  <c r="K69" i="1" s="1"/>
  <c r="J42" i="1"/>
  <c r="J67" i="1" s="1"/>
  <c r="J44" i="1"/>
  <c r="J50" i="1"/>
  <c r="J52" i="1"/>
  <c r="J54" i="1"/>
  <c r="J56" i="1"/>
  <c r="J58" i="1"/>
  <c r="J60" i="1"/>
  <c r="J63" i="1"/>
  <c r="J65" i="1"/>
  <c r="I42" i="1"/>
  <c r="I67" i="1" s="1"/>
  <c r="I44" i="1"/>
  <c r="I50" i="1"/>
  <c r="I52" i="1"/>
  <c r="I54" i="1"/>
  <c r="I56" i="1"/>
  <c r="I58" i="1"/>
  <c r="I60" i="1"/>
  <c r="I63" i="1"/>
  <c r="I65" i="1"/>
  <c r="H42" i="1"/>
  <c r="H44" i="1"/>
  <c r="H67" i="1" s="1"/>
  <c r="H46" i="1"/>
  <c r="H48" i="1"/>
  <c r="H50" i="1"/>
  <c r="H52" i="1"/>
  <c r="H54" i="1"/>
  <c r="H56" i="1"/>
  <c r="H58" i="1"/>
  <c r="H60" i="1"/>
  <c r="H63" i="1"/>
  <c r="H65" i="1"/>
  <c r="G42" i="1"/>
  <c r="G44" i="1"/>
  <c r="G46" i="1"/>
  <c r="G48" i="1"/>
  <c r="G50" i="1"/>
  <c r="G52" i="1"/>
  <c r="G54" i="1"/>
  <c r="G56" i="1"/>
  <c r="G58" i="1"/>
  <c r="G60" i="1"/>
  <c r="G63" i="1"/>
  <c r="G65" i="1"/>
  <c r="G67" i="1"/>
  <c r="G69" i="1" s="1"/>
  <c r="F42" i="1"/>
  <c r="F44" i="1"/>
  <c r="F67" i="1" s="1"/>
  <c r="F46" i="1"/>
  <c r="F48" i="1"/>
  <c r="F50" i="1"/>
  <c r="F52" i="1"/>
  <c r="F54" i="1"/>
  <c r="F56" i="1"/>
  <c r="F58" i="1"/>
  <c r="F60" i="1"/>
  <c r="F63" i="1"/>
  <c r="F65" i="1"/>
  <c r="C67" i="1"/>
  <c r="C69" i="1" s="1"/>
  <c r="N65" i="1"/>
  <c r="M65" i="1"/>
  <c r="N63" i="1"/>
  <c r="M63" i="1"/>
  <c r="N60" i="1"/>
  <c r="M60" i="1"/>
  <c r="N58" i="1"/>
  <c r="M58" i="1"/>
  <c r="N56" i="1"/>
  <c r="M56" i="1"/>
  <c r="N54" i="1"/>
  <c r="M54" i="1"/>
  <c r="N52" i="1"/>
  <c r="M52" i="1"/>
  <c r="N50" i="1"/>
  <c r="M50" i="1"/>
  <c r="N48" i="1"/>
  <c r="M48" i="1"/>
  <c r="N46" i="1"/>
  <c r="M46" i="1"/>
  <c r="N44" i="1"/>
  <c r="M44" i="1"/>
  <c r="N42" i="1"/>
  <c r="M42" i="1"/>
  <c r="D34" i="1"/>
  <c r="D32" i="1"/>
  <c r="F69" i="1" l="1"/>
  <c r="F72" i="1" s="1"/>
  <c r="I69" i="1"/>
  <c r="I72" i="1"/>
  <c r="L72" i="1"/>
  <c r="L69" i="1"/>
  <c r="D69" i="1"/>
  <c r="D72" i="1"/>
  <c r="J69" i="1"/>
  <c r="J72" i="1" s="1"/>
  <c r="E69" i="1"/>
  <c r="E72" i="1"/>
  <c r="H69" i="1"/>
  <c r="H72" i="1" s="1"/>
  <c r="C72" i="1"/>
  <c r="G72" i="1"/>
  <c r="K72" i="1"/>
</calcChain>
</file>

<file path=xl/sharedStrings.xml><?xml version="1.0" encoding="utf-8"?>
<sst xmlns="http://schemas.openxmlformats.org/spreadsheetml/2006/main" count="142" uniqueCount="126">
  <si>
    <t xml:space="preserve">RESIDENTIAL PROJECT </t>
  </si>
  <si>
    <t xml:space="preserve">Do you know the gross floor area (GFA) of the proposed building ? </t>
  </si>
  <si>
    <t xml:space="preserve">Yes  or No </t>
  </si>
  <si>
    <t>&lt;- Drop down list</t>
  </si>
  <si>
    <t>&lt;---- G.F.A is the total amount of all floor space in a building. ( Should appear when the user wants to select)</t>
  </si>
  <si>
    <t xml:space="preserve">Yes </t>
  </si>
  <si>
    <t xml:space="preserve">If Yes is selected please insert the GFA </t>
  </si>
  <si>
    <t xml:space="preserve">at backend not to be shown to users </t>
  </si>
  <si>
    <t>If No is selected  then drop down list of ----&gt; How many bedrooms are you looking at developing ?</t>
  </si>
  <si>
    <t>1 bedroom</t>
  </si>
  <si>
    <t>2 bedrooms</t>
  </si>
  <si>
    <t>3 bedrooms</t>
  </si>
  <si>
    <t>4 bedrooms</t>
  </si>
  <si>
    <t>5 bedrooms +</t>
  </si>
  <si>
    <t>(Cost of Build ) - WILL NOT BE SHOWN IN THE FRONT END FOR USERS</t>
  </si>
  <si>
    <t xml:space="preserve">What is the type of foundation is likely to be used in this project  ----&gt; Drop down list </t>
  </si>
  <si>
    <t xml:space="preserve">Strip foundation </t>
  </si>
  <si>
    <t xml:space="preserve">Raft Foundation </t>
  </si>
  <si>
    <t>&lt;--- Only to Raft foundation</t>
  </si>
  <si>
    <t>Pile Foundation</t>
  </si>
  <si>
    <t>&lt;--- Only to be added to pile foundation</t>
  </si>
  <si>
    <t xml:space="preserve">Building Style </t>
  </si>
  <si>
    <t>1 storey</t>
  </si>
  <si>
    <t>-</t>
  </si>
  <si>
    <t>2 storeys and or more</t>
  </si>
  <si>
    <t>&lt;--- Only to be added to staircase calculation</t>
  </si>
  <si>
    <t xml:space="preserve">Level of Finishing  -----&gt; Dropdownlist </t>
  </si>
  <si>
    <t xml:space="preserve">Low Finishing </t>
  </si>
  <si>
    <t xml:space="preserve">Moderate/ Medium Finishing </t>
  </si>
  <si>
    <t>&lt;--- Only to be added to finishing where medium or moderate finishing is selected by user</t>
  </si>
  <si>
    <t xml:space="preserve">High End Finishing </t>
  </si>
  <si>
    <t>&lt;--- Only to be added to finishing where high end finishing is selected by user</t>
  </si>
  <si>
    <t xml:space="preserve">How much percentage will you like to cater for preliminaries </t>
  </si>
  <si>
    <t>%</t>
  </si>
  <si>
    <t>Preliminaries are sums to cater for  - Water for the works, light, telephone security, hoarding etc.</t>
  </si>
  <si>
    <t>FOR EXAMPLE - See table below for proper explanation of situation</t>
  </si>
  <si>
    <t>Back end Calculation if YES, Use of  Raft foundation and Moderate finishing - Foundation result will be</t>
  </si>
  <si>
    <t>&lt;---for example = 500 was inputted in c4 * (Raft foundation (8000) +(Cost of Build 110,000)</t>
  </si>
  <si>
    <t xml:space="preserve">Bank end calculation if NO is selected by user se of  Raft foundation and Moderate finishing- Foundation Result Will be </t>
  </si>
  <si>
    <t>Value of option selected on how many badrooms are you looking at developing * (Value of option selected in type of foundation likely to be used + Cost of Build)</t>
  </si>
  <si>
    <t>&lt;--- for example = 2 bedroom was selected in number of bedrooms you are looking to develop (66)* (Pile foundation selected in what type of foundation is likely to be used (18000)+ Low level of finishing selected in level of finishing (115,000))</t>
  </si>
  <si>
    <t xml:space="preserve">Result of Different sceneraios based on what users choose </t>
  </si>
  <si>
    <t>S/N</t>
  </si>
  <si>
    <t xml:space="preserve">Element of Building </t>
  </si>
  <si>
    <t>Cost of YES - Gross Floor Area, Raft Foundation, 1 Storey</t>
  </si>
  <si>
    <t>Cost of YES - Gross Floor Area, Strip Foundation, 1 Storey</t>
  </si>
  <si>
    <t>Cost of YES - Gross Floor Area, Pile Foundation, 1 Storey</t>
  </si>
  <si>
    <t xml:space="preserve">Cost of YES - Gross Floor Area, Raft Foundation, 2 storeys and or more </t>
  </si>
  <si>
    <t>Cost of YES - Gross Floor Area, Strip Foundation, 2 storey and or more</t>
  </si>
  <si>
    <t>Cost of YES - Gross Floor Area, Pile Foundation, 2 storeys and or more</t>
  </si>
  <si>
    <t>1 bedroom, Raft Foundation, 1 Storey</t>
  </si>
  <si>
    <t>1 bedroom , Strip Foundation, 1 Storey</t>
  </si>
  <si>
    <t>1 bedroom, Pile Foundation, 1 Storey</t>
  </si>
  <si>
    <t xml:space="preserve">1 bedroom, Raft Foundation, 2 storeys and or more </t>
  </si>
  <si>
    <t>1 bedroom, Strip Foundation, 2 storey and or more</t>
  </si>
  <si>
    <t>1 bedroom, Pile Foundation, 2 storeys and or more</t>
  </si>
  <si>
    <t>2 bedroom, Raft Foundation, 1 Storey</t>
  </si>
  <si>
    <t>2 bedroom , Strip Foundation, 1 Storey</t>
  </si>
  <si>
    <t>2 bedroom, Pile Foundation, 1 Storey</t>
  </si>
  <si>
    <t xml:space="preserve">2 bedroom, Raft Foundation, 2 storeys and or more </t>
  </si>
  <si>
    <t>2 bedroom, Strip Foundation, 2 storey and or more</t>
  </si>
  <si>
    <t>2 bedroom, Pile Foundation, 2 storeys and or more</t>
  </si>
  <si>
    <t>3 bedroom, Raft Foundation, 1 Storey</t>
  </si>
  <si>
    <t>3 bedroom , Strip Foundation, 1 Storey</t>
  </si>
  <si>
    <t>3 bedroom, Pile Foundation, 1 Storey</t>
  </si>
  <si>
    <t xml:space="preserve">3 bedroom, Raft Foundation, 2 storeys and or more </t>
  </si>
  <si>
    <t>3 bedroom, Strip Foundation, 2 storey and or more</t>
  </si>
  <si>
    <t>3 bedroom, Pile Foundation, 2 storeys and or more</t>
  </si>
  <si>
    <t>4 bedroom, Raft Foundation, 1 Storey</t>
  </si>
  <si>
    <t>4 bedroom , Strip Foundation, 1 Storey</t>
  </si>
  <si>
    <t>4 bedroom, Pile Foundation, 1 Storey</t>
  </si>
  <si>
    <t xml:space="preserve">4 bedroom, Raft Foundation, 2 storeys and or more </t>
  </si>
  <si>
    <t>4 bedroom, Strip Foundation, 2 storey and or more</t>
  </si>
  <si>
    <t>4 bedroom, Pile Foundation, 2 storeys and or more</t>
  </si>
  <si>
    <t>5 bedroom + , Raft Foundation, 1 Storey</t>
  </si>
  <si>
    <t>5 bedroom +  , Strip Foundation, 1 Storey</t>
  </si>
  <si>
    <t>5 bedroom +, Pile Foundation, 1 Storey</t>
  </si>
  <si>
    <t xml:space="preserve">5 bedroom +, Raft Foundation, 2 storeys and or more </t>
  </si>
  <si>
    <t>5 bedroom +, Strip Foundation, 2 storey and or more</t>
  </si>
  <si>
    <t>5 bedroom+, Pile Foundation, 2 storeys and or more</t>
  </si>
  <si>
    <t xml:space="preserve">Foundation *Depending on Foundation selected by User* inclusive of foundation slab, any necessary formwork, filling, concrete and reinforcment works </t>
  </si>
  <si>
    <t xml:space="preserve">Frames - Reinforced Concrete columns and baeams - Concrete works, Formwork and Reinforcement works </t>
  </si>
  <si>
    <t xml:space="preserve">Upper floors - Reinforced concrete suspended floor slab - Concrete works, Formwork and Reinforcement works </t>
  </si>
  <si>
    <t xml:space="preserve">Staircase - Reinforced concrete staircase - Concrete works, Formwork and Reinforcement works </t>
  </si>
  <si>
    <t xml:space="preserve">Roof Carcassing and Covering - Hardwood treated timber, reinforced concrete roof beam (concrete works, formwork and Reinforcement works) and Aluminum roof covering </t>
  </si>
  <si>
    <t>External and Internal Walls ( either 150 and or 225mm blocks laid together with mortar)</t>
  </si>
  <si>
    <t>Windows and Doors - Aluminium casement windows, Security doors to exit and entrance doors and wooden doors to internal areas of the building including door and window subframes</t>
  </si>
  <si>
    <t xml:space="preserve">Plumbing and Mechanical Installation - Plumbing fittings and pipeworks inclusive of pipe works for HVAC - Heating Ventilation and Air Conditioning </t>
  </si>
  <si>
    <t xml:space="preserve">Electrical Installation - Electrical fittings, fixtures and pipeworks </t>
  </si>
  <si>
    <t>Finishes - Finishing Floor finishing (ceramic and vitrified floor tiles laid on cement mortar bed 35 - 45mm thickness )</t>
  </si>
  <si>
    <t>Wall Finishing (Ceramic wall tiles laid on cement and sand screed 12 - 15mm thickness) and wall plastering 12 - 15mm thickness to general internal and external walla reas, Ceiling finishing (POP suspended ceiling with sawn hardwood noggings)</t>
  </si>
  <si>
    <t>Painting and Decoration (Internal and External Painting of gloss, emulsion and textured paint)</t>
  </si>
  <si>
    <t>Fittings and Fixtures ( Handrail Balustrade, Cupboards and Kitchen Cabinets)</t>
  </si>
  <si>
    <t xml:space="preserve">Total Estimated of cost of actual construction </t>
  </si>
  <si>
    <t>add;- Preliminaries - To cater for Water for the works, Light for the works, security to the works, plants and machineries, accomodation for staff, telephone costs etc. (5%)</t>
  </si>
  <si>
    <t xml:space="preserve">Total cost of cosnstruction inclusive of preliminaries and contigency </t>
  </si>
  <si>
    <t xml:space="preserve">COMMERCIAL PROJECT </t>
  </si>
  <si>
    <t xml:space="preserve">What is the GFA </t>
  </si>
  <si>
    <t>m2</t>
  </si>
  <si>
    <t xml:space="preserve">Cost of Build </t>
  </si>
  <si>
    <t xml:space="preserve">items in grey shade are to be in backend and not for users to see </t>
  </si>
  <si>
    <t xml:space="preserve">Complexity of Build </t>
  </si>
  <si>
    <t xml:space="preserve">Scale of 1-100% </t>
  </si>
  <si>
    <t>as the scale increases, 500 is added to the value of whatever kind of finishing was selected</t>
  </si>
  <si>
    <t>for example-&gt; 200 as GFA * (Cost of Build + Level of finishing at Moderate/Medium finishing - 126,000 + complexity of build at 50%)</t>
  </si>
  <si>
    <t xml:space="preserve">FENCE WORK </t>
  </si>
  <si>
    <t xml:space="preserve">What is the total length or perimeter of your fence </t>
  </si>
  <si>
    <t>m</t>
  </si>
  <si>
    <t xml:space="preserve">Height of Fence -----&gt; Drop Down List </t>
  </si>
  <si>
    <t xml:space="preserve">Dwarf fence - 1m height </t>
  </si>
  <si>
    <t xml:space="preserve">Normal fence 2.5m height </t>
  </si>
  <si>
    <t xml:space="preserve">Cost of Raft Foundation(1m depth) + Dwarf Fence of 1m height </t>
  </si>
  <si>
    <t xml:space="preserve">Cost of Strip Foundation (1m Depth) + Dwarf Fence of 1m height </t>
  </si>
  <si>
    <t xml:space="preserve">Cost of Raft Foundation (1m Depth) + Normal Fence of 2.5 m height </t>
  </si>
  <si>
    <t xml:space="preserve">Cost of Strip Foundation (1m Depth) + Normal Fence of 2.5m height </t>
  </si>
  <si>
    <t>For example say lenth of fence is 60m</t>
  </si>
  <si>
    <t>Different Possible Scenarios based on users choice</t>
  </si>
  <si>
    <t>Fence Work</t>
  </si>
  <si>
    <t xml:space="preserve">Cost of Dwarf Fence 1m Height + Raft Foundation </t>
  </si>
  <si>
    <t xml:space="preserve">Cost of Dwarf Fence 1m Height + Strip Foundation </t>
  </si>
  <si>
    <t xml:space="preserve">Cost of Normal Fence 2.5m Height + Raft Foundation </t>
  </si>
  <si>
    <t xml:space="preserve">Cost of Normal Fence 2.5m Height+ Strip Foundation </t>
  </si>
  <si>
    <t>Fence work Composed of Substructure works, any necessary concret, formwork and Reinforcement works.</t>
  </si>
  <si>
    <t xml:space="preserve">Superstructre Works; Blockwork, Columns, Coping, Plastering to Internal area of fence, painting to plastered areas and a provisional sum for piping works for electrical works. </t>
  </si>
  <si>
    <r>
      <t>m</t>
    </r>
    <r>
      <rPr>
        <vertAlign val="superscript"/>
        <sz val="20"/>
        <color theme="1"/>
        <rFont val="Calibri (Body)"/>
      </rPr>
      <t>2</t>
    </r>
  </si>
  <si>
    <r>
      <rPr>
        <sz val="20"/>
        <color rgb="FFFF0000"/>
        <rFont val="Calibri"/>
        <family val="2"/>
      </rPr>
      <t xml:space="preserve">C4(Value inputted in C4) </t>
    </r>
    <r>
      <rPr>
        <sz val="20"/>
        <color rgb="FFFF0000"/>
        <rFont val="Calibri"/>
        <family val="2"/>
        <scheme val="minor"/>
      </rPr>
      <t>* (any value of any option selected in type of foundation likely to be used+Cost of Build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</si>
</sst>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_-* #,##0.00\ _N_-;\-* #,##0.00\ _N_-;_-* &quot;-&quot;??\ _N_-;_-@_-"/>
    <numFmt numFmtId="166" formatCode="_-* #,##0.0000\ _N_-;\-* #,##0.0000\ _N_-;_-* &quot;-&quot;??\ _N_-;_-@_-"/>
    <numFmt numFmtId="167" formatCode="[$₦-46A]\ #,##0.00"/>
    <numFmt numFmtId="168" formatCode="[$₦-46A]\ #,##0.00;\-[$₦-46A]\ #,##0.00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perscript"/>
      <sz val="20"/>
      <color theme="1"/>
      <name val="Calibri (Body)"/>
    </font>
    <font>
      <sz val="20"/>
      <color rgb="FFFF0000"/>
      <name val="Calibri"/>
      <family val="2"/>
      <scheme val="minor"/>
    </font>
    <font>
      <sz val="20"/>
      <color rgb="FFFF0000"/>
      <name val="Calibri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</cellStyleXfs>
  <cellXfs count="75">
    <xf numFmtId="0" fontId="0" fillId="0" borderId="0" xfId="0"/>
    <xf numFmtId="165" fontId="4" fillId="0" borderId="0" xfId="1" applyFont="1" applyAlignment="1">
      <alignment horizontal="center" vertical="center"/>
    </xf>
    <xf numFmtId="165" fontId="5" fillId="0" borderId="0" xfId="1" applyFont="1" applyAlignment="1">
      <alignment vertical="center"/>
    </xf>
    <xf numFmtId="165" fontId="5" fillId="0" borderId="0" xfId="1" applyFont="1" applyBorder="1" applyAlignment="1">
      <alignment horizontal="right" vertical="center"/>
    </xf>
    <xf numFmtId="165" fontId="5" fillId="0" borderId="0" xfId="1" applyFont="1" applyAlignment="1">
      <alignment horizontal="center" vertical="center"/>
    </xf>
    <xf numFmtId="165" fontId="5" fillId="0" borderId="1" xfId="1" applyFont="1" applyBorder="1" applyAlignment="1">
      <alignment horizontal="right" vertical="center"/>
    </xf>
    <xf numFmtId="165" fontId="4" fillId="2" borderId="2" xfId="1" applyFont="1" applyFill="1" applyBorder="1" applyAlignment="1">
      <alignment horizontal="center" vertical="center" wrapText="1"/>
    </xf>
    <xf numFmtId="165" fontId="5" fillId="2" borderId="3" xfId="1" applyFont="1" applyFill="1" applyBorder="1" applyAlignment="1">
      <alignment vertical="center"/>
    </xf>
    <xf numFmtId="165" fontId="5" fillId="2" borderId="4" xfId="1" applyFont="1" applyFill="1" applyBorder="1" applyAlignment="1">
      <alignment vertical="center"/>
    </xf>
    <xf numFmtId="165" fontId="5" fillId="0" borderId="0" xfId="1" applyFont="1" applyFill="1" applyBorder="1" applyAlignment="1">
      <alignment vertical="center"/>
    </xf>
    <xf numFmtId="165" fontId="5" fillId="2" borderId="1" xfId="1" applyFont="1" applyFill="1" applyBorder="1" applyAlignment="1">
      <alignment horizontal="right" vertical="center"/>
    </xf>
    <xf numFmtId="165" fontId="5" fillId="2" borderId="1" xfId="1" applyFont="1" applyFill="1" applyBorder="1" applyAlignment="1">
      <alignment vertical="center"/>
    </xf>
    <xf numFmtId="165" fontId="5" fillId="0" borderId="5" xfId="1" applyFont="1" applyFill="1" applyBorder="1" applyAlignment="1">
      <alignment vertical="center"/>
    </xf>
    <xf numFmtId="165" fontId="5" fillId="2" borderId="6" xfId="1" applyFont="1" applyFill="1" applyBorder="1" applyAlignment="1">
      <alignment vertical="center"/>
    </xf>
    <xf numFmtId="165" fontId="5" fillId="2" borderId="7" xfId="1" applyFont="1" applyFill="1" applyBorder="1" applyAlignment="1">
      <alignment vertical="center"/>
    </xf>
    <xf numFmtId="9" fontId="5" fillId="0" borderId="1" xfId="2" applyFont="1" applyBorder="1" applyAlignment="1">
      <alignment vertical="center"/>
    </xf>
    <xf numFmtId="165" fontId="7" fillId="0" borderId="0" xfId="1" applyFont="1" applyAlignment="1">
      <alignment horizontal="center" vertical="center" wrapText="1"/>
    </xf>
    <xf numFmtId="165" fontId="7" fillId="0" borderId="0" xfId="1" applyFont="1" applyAlignment="1">
      <alignment vertical="center" wrapText="1"/>
    </xf>
    <xf numFmtId="165" fontId="7" fillId="0" borderId="0" xfId="1" applyFont="1" applyAlignment="1">
      <alignment vertical="center"/>
    </xf>
    <xf numFmtId="165" fontId="4" fillId="0" borderId="8" xfId="1" applyFont="1" applyBorder="1" applyAlignment="1">
      <alignment horizontal="center" vertical="center"/>
    </xf>
    <xf numFmtId="165" fontId="4" fillId="0" borderId="5" xfId="1" applyFont="1" applyBorder="1" applyAlignment="1">
      <alignment horizontal="center" vertical="center"/>
    </xf>
    <xf numFmtId="165" fontId="4" fillId="0" borderId="9" xfId="1" applyFont="1" applyBorder="1" applyAlignment="1">
      <alignment vertical="center"/>
    </xf>
    <xf numFmtId="165" fontId="4" fillId="0" borderId="5" xfId="1" applyFont="1" applyBorder="1" applyAlignment="1">
      <alignment vertical="center"/>
    </xf>
    <xf numFmtId="165" fontId="4" fillId="0" borderId="10" xfId="1" applyFont="1" applyBorder="1" applyAlignment="1">
      <alignment vertical="center"/>
    </xf>
    <xf numFmtId="165" fontId="9" fillId="0" borderId="1" xfId="1" applyFont="1" applyBorder="1" applyAlignment="1">
      <alignment vertical="center"/>
    </xf>
    <xf numFmtId="165" fontId="9" fillId="0" borderId="1" xfId="1" applyFont="1" applyBorder="1" applyAlignment="1">
      <alignment vertical="center" wrapText="1"/>
    </xf>
    <xf numFmtId="165" fontId="9" fillId="0" borderId="8" xfId="1" applyFont="1" applyBorder="1" applyAlignment="1">
      <alignment vertical="center" wrapText="1"/>
    </xf>
    <xf numFmtId="165" fontId="9" fillId="0" borderId="9" xfId="1" applyFont="1" applyBorder="1" applyAlignment="1">
      <alignment vertical="center"/>
    </xf>
    <xf numFmtId="165" fontId="9" fillId="0" borderId="10" xfId="1" applyFont="1" applyBorder="1" applyAlignment="1">
      <alignment vertical="center"/>
    </xf>
    <xf numFmtId="165" fontId="9" fillId="0" borderId="0" xfId="1" applyFont="1" applyAlignment="1">
      <alignment vertical="center"/>
    </xf>
    <xf numFmtId="165" fontId="5" fillId="0" borderId="9" xfId="1" applyFont="1" applyBorder="1" applyAlignment="1">
      <alignment vertical="center"/>
    </xf>
    <xf numFmtId="165" fontId="5" fillId="0" borderId="11" xfId="1" applyFont="1" applyBorder="1" applyAlignment="1">
      <alignment vertical="center"/>
    </xf>
    <xf numFmtId="165" fontId="5" fillId="0" borderId="12" xfId="1" applyFont="1" applyBorder="1" applyAlignment="1">
      <alignment vertical="center"/>
    </xf>
    <xf numFmtId="165" fontId="5" fillId="0" borderId="9" xfId="1" applyFont="1" applyBorder="1" applyAlignment="1">
      <alignment vertical="center" wrapText="1"/>
    </xf>
    <xf numFmtId="165" fontId="5" fillId="0" borderId="9" xfId="1" applyFont="1" applyFill="1" applyBorder="1" applyAlignment="1">
      <alignment vertical="center"/>
    </xf>
    <xf numFmtId="164" fontId="5" fillId="0" borderId="9" xfId="1" applyNumberFormat="1" applyFont="1" applyBorder="1" applyAlignment="1">
      <alignment vertical="center"/>
    </xf>
    <xf numFmtId="165" fontId="5" fillId="3" borderId="9" xfId="1" applyFont="1" applyFill="1" applyBorder="1" applyAlignment="1">
      <alignment vertical="center"/>
    </xf>
    <xf numFmtId="165" fontId="5" fillId="0" borderId="9" xfId="1" applyFont="1" applyBorder="1" applyAlignment="1">
      <alignment horizontal="center" vertical="center"/>
    </xf>
    <xf numFmtId="165" fontId="9" fillId="0" borderId="13" xfId="1" applyFont="1" applyBorder="1" applyAlignment="1">
      <alignment vertical="center"/>
    </xf>
    <xf numFmtId="165" fontId="9" fillId="0" borderId="8" xfId="1" applyFont="1" applyBorder="1" applyAlignment="1">
      <alignment vertical="center"/>
    </xf>
    <xf numFmtId="165" fontId="9" fillId="0" borderId="14" xfId="1" applyFont="1" applyBorder="1" applyAlignment="1">
      <alignment vertical="center"/>
    </xf>
    <xf numFmtId="165" fontId="9" fillId="0" borderId="15" xfId="1" applyFont="1" applyBorder="1" applyAlignment="1">
      <alignment vertical="center"/>
    </xf>
    <xf numFmtId="165" fontId="5" fillId="0" borderId="14" xfId="1" applyFont="1" applyBorder="1" applyAlignment="1">
      <alignment vertical="center"/>
    </xf>
    <xf numFmtId="165" fontId="5" fillId="0" borderId="14" xfId="1" applyFont="1" applyBorder="1" applyAlignment="1">
      <alignment vertical="center" wrapText="1"/>
    </xf>
    <xf numFmtId="165" fontId="5" fillId="0" borderId="16" xfId="1" applyFont="1" applyBorder="1" applyAlignment="1">
      <alignment vertical="center"/>
    </xf>
    <xf numFmtId="165" fontId="5" fillId="0" borderId="15" xfId="1" applyFont="1" applyBorder="1" applyAlignment="1">
      <alignment vertical="center"/>
    </xf>
    <xf numFmtId="165" fontId="5" fillId="0" borderId="13" xfId="1" applyFont="1" applyBorder="1" applyAlignment="1">
      <alignment vertical="center"/>
    </xf>
    <xf numFmtId="165" fontId="5" fillId="0" borderId="13" xfId="1" applyFont="1" applyBorder="1" applyAlignment="1">
      <alignment vertical="center" wrapText="1"/>
    </xf>
    <xf numFmtId="165" fontId="5" fillId="0" borderId="17" xfId="1" applyFont="1" applyBorder="1" applyAlignment="1">
      <alignment vertical="center"/>
    </xf>
    <xf numFmtId="165" fontId="5" fillId="0" borderId="18" xfId="1" applyFont="1" applyBorder="1" applyAlignment="1">
      <alignment vertical="center"/>
    </xf>
    <xf numFmtId="165" fontId="9" fillId="0" borderId="11" xfId="1" applyFont="1" applyBorder="1" applyAlignment="1">
      <alignment vertical="center"/>
    </xf>
    <xf numFmtId="165" fontId="9" fillId="0" borderId="12" xfId="1" applyFont="1" applyBorder="1" applyAlignment="1">
      <alignment vertical="center"/>
    </xf>
    <xf numFmtId="165" fontId="5" fillId="0" borderId="19" xfId="1" applyFont="1" applyBorder="1" applyAlignment="1">
      <alignment vertical="center"/>
    </xf>
    <xf numFmtId="165" fontId="5" fillId="0" borderId="0" xfId="1" applyFont="1" applyBorder="1" applyAlignment="1">
      <alignment vertical="center"/>
    </xf>
    <xf numFmtId="166" fontId="5" fillId="0" borderId="0" xfId="1" applyNumberFormat="1" applyFont="1" applyAlignment="1">
      <alignment vertical="center"/>
    </xf>
    <xf numFmtId="166" fontId="5" fillId="0" borderId="0" xfId="1" applyNumberFormat="1" applyFont="1" applyBorder="1" applyAlignment="1">
      <alignment vertical="center"/>
    </xf>
    <xf numFmtId="165" fontId="4" fillId="0" borderId="10" xfId="1" applyFont="1" applyBorder="1" applyAlignment="1">
      <alignment horizontal="center" vertical="center"/>
    </xf>
    <xf numFmtId="165" fontId="5" fillId="0" borderId="13" xfId="1" applyFont="1" applyBorder="1" applyAlignment="1">
      <alignment horizontal="right" vertical="center"/>
    </xf>
    <xf numFmtId="165" fontId="5" fillId="2" borderId="2" xfId="1" applyFont="1" applyFill="1" applyBorder="1" applyAlignment="1">
      <alignment vertical="center"/>
    </xf>
    <xf numFmtId="165" fontId="7" fillId="0" borderId="0" xfId="1" applyFont="1" applyBorder="1" applyAlignment="1">
      <alignment vertical="center"/>
    </xf>
    <xf numFmtId="165" fontId="5" fillId="2" borderId="0" xfId="1" applyFont="1" applyFill="1" applyBorder="1" applyAlignment="1">
      <alignment vertical="center"/>
    </xf>
    <xf numFmtId="165" fontId="5" fillId="0" borderId="17" xfId="1" applyFont="1" applyBorder="1" applyAlignment="1">
      <alignment vertical="center" wrapText="1"/>
    </xf>
    <xf numFmtId="165" fontId="5" fillId="0" borderId="20" xfId="1" applyFont="1" applyBorder="1" applyAlignment="1">
      <alignment vertical="center"/>
    </xf>
    <xf numFmtId="165" fontId="4" fillId="0" borderId="19" xfId="1" applyFont="1" applyBorder="1" applyAlignment="1">
      <alignment horizontal="center" vertical="center"/>
    </xf>
    <xf numFmtId="165" fontId="4" fillId="0" borderId="15" xfId="1" applyFont="1" applyBorder="1" applyAlignment="1">
      <alignment horizontal="center" vertical="center"/>
    </xf>
    <xf numFmtId="165" fontId="4" fillId="2" borderId="1" xfId="1" applyFont="1" applyFill="1" applyBorder="1" applyAlignment="1">
      <alignment horizontal="center" vertical="center" wrapText="1"/>
    </xf>
    <xf numFmtId="167" fontId="5" fillId="2" borderId="6" xfId="1" applyNumberFormat="1" applyFont="1" applyFill="1" applyBorder="1" applyAlignment="1">
      <alignment vertical="center"/>
    </xf>
    <xf numFmtId="167" fontId="5" fillId="2" borderId="3" xfId="1" applyNumberFormat="1" applyFont="1" applyFill="1" applyBorder="1" applyAlignment="1">
      <alignment vertical="center"/>
    </xf>
    <xf numFmtId="167" fontId="5" fillId="2" borderId="4" xfId="1" applyNumberFormat="1" applyFont="1" applyFill="1" applyBorder="1" applyAlignment="1">
      <alignment vertical="center"/>
    </xf>
    <xf numFmtId="165" fontId="5" fillId="0" borderId="1" xfId="1" applyFont="1" applyBorder="1" applyAlignment="1">
      <alignment vertical="center"/>
    </xf>
    <xf numFmtId="165" fontId="5" fillId="0" borderId="8" xfId="1" applyFont="1" applyBorder="1" applyAlignment="1">
      <alignment horizontal="center" vertical="center"/>
    </xf>
    <xf numFmtId="165" fontId="5" fillId="0" borderId="5" xfId="1" applyFont="1" applyBorder="1" applyAlignment="1">
      <alignment horizontal="center" vertical="center"/>
    </xf>
    <xf numFmtId="165" fontId="5" fillId="0" borderId="10" xfId="1" applyFont="1" applyBorder="1" applyAlignment="1">
      <alignment horizontal="center" vertical="center"/>
    </xf>
    <xf numFmtId="165" fontId="9" fillId="0" borderId="1" xfId="1" applyFont="1" applyBorder="1" applyAlignment="1">
      <alignment horizontal="center" vertical="center"/>
    </xf>
    <xf numFmtId="168" fontId="9" fillId="0" borderId="9" xfId="1" applyNumberFormat="1" applyFont="1" applyBorder="1" applyAlignment="1">
      <alignment vertical="center"/>
    </xf>
  </cellXfs>
  <cellStyles count="7">
    <cellStyle name="Comma" xfId="1" builtinId="3"/>
    <cellStyle name="Comma 3" xfId="3"/>
    <cellStyle name="Normal" xfId="0" builtinId="0"/>
    <cellStyle name="Normal 2" xfId="4"/>
    <cellStyle name="Normal 3" xfId="5"/>
    <cellStyle name="Normal 4" xfId="6"/>
    <cellStyle name="Percent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31"/>
  <sheetViews>
    <sheetView tabSelected="1" zoomScale="60" zoomScaleNormal="60" zoomScalePageLayoutView="60" workbookViewId="0">
      <selection activeCell="D34" sqref="D34"/>
    </sheetView>
  </sheetViews>
  <sheetFormatPr defaultColWidth="10.796875" defaultRowHeight="25.8"/>
  <cols>
    <col min="1" max="1" width="10" style="2" customWidth="1"/>
    <col min="2" max="2" width="130.69921875" style="2" customWidth="1"/>
    <col min="3" max="3" width="54.69921875" style="2" customWidth="1"/>
    <col min="4" max="4" width="56.796875" style="2" customWidth="1"/>
    <col min="5" max="8" width="23" style="2" customWidth="1"/>
    <col min="9" max="61" width="22.796875" style="2" customWidth="1"/>
    <col min="62" max="16384" width="10.796875" style="2"/>
  </cols>
  <sheetData>
    <row r="1" spans="2:8">
      <c r="B1" s="1" t="s">
        <v>0</v>
      </c>
      <c r="C1" s="1"/>
      <c r="D1" s="1"/>
      <c r="E1" s="1"/>
      <c r="F1" s="1"/>
      <c r="G1" s="1"/>
      <c r="H1" s="1"/>
    </row>
    <row r="2" spans="2:8">
      <c r="B2" s="2" t="s">
        <v>1</v>
      </c>
      <c r="C2" s="3" t="s">
        <v>2</v>
      </c>
      <c r="D2" s="4" t="s">
        <v>3</v>
      </c>
      <c r="E2" s="2" t="s">
        <v>4</v>
      </c>
    </row>
    <row r="3" spans="2:8">
      <c r="C3" s="2" t="s">
        <v>5</v>
      </c>
    </row>
    <row r="4" spans="2:8" ht="19.05" customHeight="1">
      <c r="B4" s="2" t="s">
        <v>6</v>
      </c>
      <c r="C4" s="5">
        <v>500</v>
      </c>
      <c r="D4" s="2" t="s">
        <v>124</v>
      </c>
    </row>
    <row r="6" spans="2:8" ht="51.6">
      <c r="D6" s="6" t="s">
        <v>7</v>
      </c>
    </row>
    <row r="7" spans="2:8">
      <c r="B7" s="2" t="s">
        <v>8</v>
      </c>
      <c r="C7" s="2" t="s">
        <v>9</v>
      </c>
      <c r="D7" s="7">
        <v>40</v>
      </c>
    </row>
    <row r="8" spans="2:8">
      <c r="C8" s="2" t="s">
        <v>10</v>
      </c>
      <c r="D8" s="7">
        <v>66</v>
      </c>
    </row>
    <row r="9" spans="2:8">
      <c r="C9" s="2" t="s">
        <v>11</v>
      </c>
      <c r="D9" s="7">
        <v>93</v>
      </c>
    </row>
    <row r="10" spans="2:8">
      <c r="C10" s="2" t="s">
        <v>12</v>
      </c>
      <c r="D10" s="7">
        <v>145</v>
      </c>
    </row>
    <row r="11" spans="2:8">
      <c r="C11" s="2" t="s">
        <v>13</v>
      </c>
      <c r="D11" s="8">
        <v>245</v>
      </c>
    </row>
    <row r="12" spans="2:8">
      <c r="D12" s="9"/>
    </row>
    <row r="13" spans="2:8">
      <c r="B13" s="10" t="s">
        <v>14</v>
      </c>
      <c r="D13" s="11">
        <v>110000</v>
      </c>
    </row>
    <row r="14" spans="2:8">
      <c r="D14" s="12"/>
    </row>
    <row r="15" spans="2:8">
      <c r="B15" s="2" t="s">
        <v>15</v>
      </c>
      <c r="C15" s="2" t="s">
        <v>16</v>
      </c>
      <c r="D15" s="13"/>
    </row>
    <row r="16" spans="2:8">
      <c r="C16" s="2" t="s">
        <v>17</v>
      </c>
      <c r="D16" s="7">
        <v>8000</v>
      </c>
      <c r="E16" s="2" t="s">
        <v>18</v>
      </c>
    </row>
    <row r="17" spans="2:5">
      <c r="C17" s="2" t="s">
        <v>19</v>
      </c>
      <c r="D17" s="14">
        <v>22000</v>
      </c>
      <c r="E17" s="2" t="s">
        <v>20</v>
      </c>
    </row>
    <row r="18" spans="2:5">
      <c r="D18" s="12"/>
    </row>
    <row r="19" spans="2:5">
      <c r="B19" s="2" t="s">
        <v>21</v>
      </c>
      <c r="C19" s="2" t="s">
        <v>22</v>
      </c>
      <c r="D19" s="13" t="s">
        <v>23</v>
      </c>
    </row>
    <row r="20" spans="2:5">
      <c r="C20" s="2" t="s">
        <v>24</v>
      </c>
      <c r="D20" s="14">
        <v>4000</v>
      </c>
      <c r="E20" s="2" t="s">
        <v>25</v>
      </c>
    </row>
    <row r="21" spans="2:5">
      <c r="D21" s="12"/>
    </row>
    <row r="22" spans="2:5">
      <c r="B22" s="2" t="s">
        <v>26</v>
      </c>
      <c r="C22" s="2" t="s">
        <v>27</v>
      </c>
      <c r="D22" s="13">
        <v>0</v>
      </c>
    </row>
    <row r="23" spans="2:5">
      <c r="C23" s="2" t="s">
        <v>28</v>
      </c>
      <c r="D23" s="7">
        <v>35000</v>
      </c>
      <c r="E23" s="2" t="s">
        <v>29</v>
      </c>
    </row>
    <row r="24" spans="2:5">
      <c r="C24" s="2" t="s">
        <v>30</v>
      </c>
      <c r="D24" s="8">
        <v>60000</v>
      </c>
      <c r="E24" s="2" t="s">
        <v>31</v>
      </c>
    </row>
    <row r="28" spans="2:5">
      <c r="B28" s="2" t="s">
        <v>32</v>
      </c>
      <c r="C28" s="15"/>
      <c r="D28" s="2" t="s">
        <v>33</v>
      </c>
    </row>
    <row r="29" spans="2:5">
      <c r="B29" s="2" t="s">
        <v>34</v>
      </c>
    </row>
    <row r="31" spans="2:5">
      <c r="B31" s="1" t="s">
        <v>35</v>
      </c>
      <c r="C31" s="1"/>
      <c r="D31" s="1"/>
      <c r="E31" s="1"/>
    </row>
    <row r="32" spans="2:5" ht="206.4">
      <c r="B32" s="16" t="s">
        <v>36</v>
      </c>
      <c r="C32" s="17" t="s">
        <v>125</v>
      </c>
      <c r="D32" s="18">
        <f>500*(D16+D23)</f>
        <v>21500000</v>
      </c>
      <c r="E32" s="17" t="s">
        <v>37</v>
      </c>
    </row>
    <row r="34" spans="1:61" ht="409.6">
      <c r="B34" s="17" t="s">
        <v>38</v>
      </c>
      <c r="C34" s="17" t="s">
        <v>39</v>
      </c>
      <c r="D34" s="18">
        <f>66*(18000+115000)</f>
        <v>8778000</v>
      </c>
      <c r="E34" s="17" t="s">
        <v>40</v>
      </c>
    </row>
    <row r="39" spans="1:61">
      <c r="C39" s="19" t="s">
        <v>41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1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3"/>
    </row>
    <row r="40" spans="1:61" s="29" customFormat="1" ht="154.80000000000001">
      <c r="A40" s="24" t="s">
        <v>42</v>
      </c>
      <c r="B40" s="24" t="s">
        <v>43</v>
      </c>
      <c r="C40" s="25" t="s">
        <v>44</v>
      </c>
      <c r="D40" s="25" t="s">
        <v>45</v>
      </c>
      <c r="E40" s="25" t="s">
        <v>46</v>
      </c>
      <c r="F40" s="25" t="s">
        <v>47</v>
      </c>
      <c r="G40" s="25" t="s">
        <v>48</v>
      </c>
      <c r="H40" s="25" t="s">
        <v>49</v>
      </c>
      <c r="I40" s="25" t="s">
        <v>50</v>
      </c>
      <c r="J40" s="25" t="s">
        <v>51</v>
      </c>
      <c r="K40" s="25" t="s">
        <v>52</v>
      </c>
      <c r="L40" s="26" t="s">
        <v>53</v>
      </c>
      <c r="M40" s="25" t="s">
        <v>54</v>
      </c>
      <c r="N40" s="25" t="s">
        <v>55</v>
      </c>
      <c r="O40" s="25" t="s">
        <v>56</v>
      </c>
      <c r="P40" s="25" t="s">
        <v>57</v>
      </c>
      <c r="Q40" s="25" t="s">
        <v>58</v>
      </c>
      <c r="R40" s="26" t="s">
        <v>59</v>
      </c>
      <c r="S40" s="25" t="s">
        <v>60</v>
      </c>
      <c r="T40" s="25" t="s">
        <v>61</v>
      </c>
      <c r="U40" s="25" t="s">
        <v>62</v>
      </c>
      <c r="V40" s="25" t="s">
        <v>63</v>
      </c>
      <c r="W40" s="25" t="s">
        <v>64</v>
      </c>
      <c r="X40" s="26" t="s">
        <v>65</v>
      </c>
      <c r="Y40" s="25" t="s">
        <v>66</v>
      </c>
      <c r="Z40" s="25" t="s">
        <v>67</v>
      </c>
      <c r="AA40" s="25" t="s">
        <v>68</v>
      </c>
      <c r="AB40" s="25" t="s">
        <v>69</v>
      </c>
      <c r="AC40" s="25" t="s">
        <v>70</v>
      </c>
      <c r="AD40" s="26" t="s">
        <v>71</v>
      </c>
      <c r="AE40" s="25" t="s">
        <v>72</v>
      </c>
      <c r="AF40" s="25" t="s">
        <v>73</v>
      </c>
      <c r="AG40" s="25" t="s">
        <v>74</v>
      </c>
      <c r="AH40" s="25" t="s">
        <v>75</v>
      </c>
      <c r="AI40" s="25" t="s">
        <v>76</v>
      </c>
      <c r="AJ40" s="26" t="s">
        <v>77</v>
      </c>
      <c r="AK40" s="25" t="s">
        <v>78</v>
      </c>
      <c r="AL40" s="25" t="s">
        <v>79</v>
      </c>
      <c r="AM40" s="27"/>
      <c r="AN40" s="28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</row>
    <row r="41" spans="1:6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1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2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</row>
    <row r="42" spans="1:61" ht="77.400000000000006">
      <c r="A42" s="30">
        <v>1</v>
      </c>
      <c r="B42" s="33" t="s">
        <v>80</v>
      </c>
      <c r="C42" s="34">
        <f>22%*C4*(D13+D16)</f>
        <v>12980000</v>
      </c>
      <c r="D42" s="30">
        <f>22%*C4*(D13)</f>
        <v>12100000</v>
      </c>
      <c r="E42" s="30">
        <f>24%*C4*(D13+D17)</f>
        <v>15840000</v>
      </c>
      <c r="F42" s="30">
        <f>11.1%*C4*(D13+D16)</f>
        <v>6549000</v>
      </c>
      <c r="G42" s="30">
        <f>11.1%*C4*(D13)</f>
        <v>6105000</v>
      </c>
      <c r="H42" s="30">
        <f>11.1%*C4*(D13+D17)</f>
        <v>7326000</v>
      </c>
      <c r="I42" s="30">
        <f>22%*D7*(D13+D16)</f>
        <v>1038400.0000000001</v>
      </c>
      <c r="J42" s="30">
        <f>22%*D7*(D13)</f>
        <v>968000.00000000012</v>
      </c>
      <c r="K42" s="30">
        <f>24%*D7*(D13+D17)</f>
        <v>1267200</v>
      </c>
      <c r="L42" s="30">
        <f>11.1%*D7*(D13+D16)</f>
        <v>523920.00000000006</v>
      </c>
      <c r="M42" s="30">
        <f>11.1%*D7*(D13)</f>
        <v>488400.00000000006</v>
      </c>
      <c r="N42" s="30">
        <f>11.1%*D7*(D13+D17)</f>
        <v>586080</v>
      </c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2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</row>
    <row r="43" spans="1:61">
      <c r="A43" s="30"/>
      <c r="B43" s="33"/>
      <c r="C43" s="30"/>
      <c r="D43" s="30"/>
      <c r="E43" s="30"/>
      <c r="F43" s="30"/>
      <c r="G43" s="30"/>
      <c r="H43" s="30"/>
      <c r="I43" s="30"/>
      <c r="J43" s="30"/>
      <c r="K43" s="30"/>
      <c r="L43" s="31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2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</row>
    <row r="44" spans="1:61" ht="51.6">
      <c r="A44" s="30">
        <v>2</v>
      </c>
      <c r="B44" s="33" t="s">
        <v>81</v>
      </c>
      <c r="C44" s="30">
        <f>4.59%*C4*D13</f>
        <v>2524500</v>
      </c>
      <c r="D44" s="35">
        <f>4.59%*C4*D13</f>
        <v>2524500</v>
      </c>
      <c r="E44" s="30">
        <f>4.59%*C4*D13</f>
        <v>2524500</v>
      </c>
      <c r="F44" s="30">
        <f>4.59%*C4*D13</f>
        <v>2524500</v>
      </c>
      <c r="G44" s="35">
        <f>4.59%*C4*D13</f>
        <v>2524500</v>
      </c>
      <c r="H44" s="30">
        <f>4.59%*C4*D13</f>
        <v>2524500</v>
      </c>
      <c r="I44" s="30">
        <f>4.59%*D7*D13</f>
        <v>201959.99999999997</v>
      </c>
      <c r="J44" s="35">
        <f>4.59%*D7*D13</f>
        <v>201959.99999999997</v>
      </c>
      <c r="K44" s="30">
        <f>4.59%*D7*D13</f>
        <v>201959.99999999997</v>
      </c>
      <c r="L44" s="30">
        <f>4.59%*D7*D13</f>
        <v>201959.99999999997</v>
      </c>
      <c r="M44" s="35">
        <f>4.59%*D7*D13</f>
        <v>201959.99999999997</v>
      </c>
      <c r="N44" s="30">
        <f>4.59%*D7*D13</f>
        <v>201959.99999999997</v>
      </c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2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</row>
    <row r="45" spans="1:61">
      <c r="A45" s="30"/>
      <c r="B45" s="33"/>
      <c r="C45" s="30"/>
      <c r="D45" s="30"/>
      <c r="E45" s="30"/>
      <c r="F45" s="30"/>
      <c r="G45" s="30"/>
      <c r="H45" s="30"/>
      <c r="I45" s="30"/>
      <c r="J45" s="30"/>
      <c r="K45" s="30"/>
      <c r="L45" s="31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2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</row>
    <row r="46" spans="1:61" ht="77.400000000000006">
      <c r="A46" s="30">
        <v>3</v>
      </c>
      <c r="B46" s="33" t="s">
        <v>82</v>
      </c>
      <c r="C46" s="30">
        <v>0</v>
      </c>
      <c r="D46" s="30">
        <v>0</v>
      </c>
      <c r="E46" s="30">
        <v>0</v>
      </c>
      <c r="F46" s="30">
        <f>8.9%*C4*D13</f>
        <v>4895000.0000000009</v>
      </c>
      <c r="G46" s="35">
        <f>8.9%*C4*D13</f>
        <v>4895000.0000000009</v>
      </c>
      <c r="H46" s="30">
        <f>8.9%*C4*D13</f>
        <v>4895000.0000000009</v>
      </c>
      <c r="I46" s="30">
        <v>0</v>
      </c>
      <c r="J46" s="30">
        <v>0</v>
      </c>
      <c r="K46" s="30">
        <v>0</v>
      </c>
      <c r="L46" s="30">
        <f>8.9%*D7*D13</f>
        <v>391600.00000000006</v>
      </c>
      <c r="M46" s="35">
        <f>8.9%*D7*D13</f>
        <v>391600.00000000006</v>
      </c>
      <c r="N46" s="30">
        <f>8.9%*D7*D13</f>
        <v>391600.00000000006</v>
      </c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2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</row>
    <row r="47" spans="1:61">
      <c r="A47" s="30"/>
      <c r="B47" s="33"/>
      <c r="C47" s="30"/>
      <c r="D47" s="30"/>
      <c r="E47" s="30"/>
      <c r="F47" s="30"/>
      <c r="G47" s="30"/>
      <c r="H47" s="30"/>
      <c r="I47" s="30"/>
      <c r="J47" s="30"/>
      <c r="K47" s="30"/>
      <c r="L47" s="31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2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</row>
    <row r="48" spans="1:61" ht="51.6">
      <c r="A48" s="30">
        <v>4</v>
      </c>
      <c r="B48" s="33" t="s">
        <v>83</v>
      </c>
      <c r="C48" s="30">
        <v>0</v>
      </c>
      <c r="D48" s="30">
        <v>0</v>
      </c>
      <c r="E48" s="30">
        <v>0</v>
      </c>
      <c r="F48" s="35">
        <f>2%*C4*(D13+D20)</f>
        <v>1140000</v>
      </c>
      <c r="G48" s="35">
        <f>2%*C4*(D13+D20)</f>
        <v>1140000</v>
      </c>
      <c r="H48" s="35">
        <f>2%*C4*(D13+D20)</f>
        <v>1140000</v>
      </c>
      <c r="I48" s="30">
        <v>0</v>
      </c>
      <c r="J48" s="30">
        <v>0</v>
      </c>
      <c r="K48" s="30">
        <v>0</v>
      </c>
      <c r="L48" s="35">
        <f>2%*D7*(D13+D20)</f>
        <v>91200</v>
      </c>
      <c r="M48" s="35">
        <f>2%*D7*(D13+D20)</f>
        <v>91200</v>
      </c>
      <c r="N48" s="35">
        <f>2%*D7*(D13+D20)</f>
        <v>91200</v>
      </c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2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</row>
    <row r="49" spans="1:61">
      <c r="A49" s="30"/>
      <c r="B49" s="33"/>
      <c r="C49" s="30"/>
      <c r="D49" s="30"/>
      <c r="E49" s="30"/>
      <c r="F49" s="30"/>
      <c r="G49" s="30"/>
      <c r="H49" s="30"/>
      <c r="I49" s="30"/>
      <c r="J49" s="30"/>
      <c r="K49" s="30"/>
      <c r="L49" s="31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2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</row>
    <row r="50" spans="1:61" ht="103.2">
      <c r="A50" s="30">
        <v>5</v>
      </c>
      <c r="B50" s="33" t="s">
        <v>84</v>
      </c>
      <c r="C50" s="30">
        <f>9.6%*C4*D13</f>
        <v>5280000</v>
      </c>
      <c r="D50" s="30">
        <f>9.6%*C4*D13</f>
        <v>5280000</v>
      </c>
      <c r="E50" s="30">
        <f>9.6%*C4*D13</f>
        <v>5280000</v>
      </c>
      <c r="F50" s="30">
        <f>9.6%*C4*D13</f>
        <v>5280000</v>
      </c>
      <c r="G50" s="30">
        <f>9.6%*C4*D13</f>
        <v>5280000</v>
      </c>
      <c r="H50" s="30">
        <f>9.6%*C4*D13</f>
        <v>5280000</v>
      </c>
      <c r="I50" s="30">
        <f>9.6%*D7*D13</f>
        <v>422400</v>
      </c>
      <c r="J50" s="30">
        <f>9.6%*D7*D13</f>
        <v>422400</v>
      </c>
      <c r="K50" s="30">
        <f>9.6%*D7*D13</f>
        <v>422400</v>
      </c>
      <c r="L50" s="30">
        <f>9.6%*D7*D13</f>
        <v>422400</v>
      </c>
      <c r="M50" s="30">
        <f>9.6%*D7*D13</f>
        <v>422400</v>
      </c>
      <c r="N50" s="30">
        <f>9.6%*D7*D13</f>
        <v>422400</v>
      </c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2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</row>
    <row r="51" spans="1:61">
      <c r="A51" s="30"/>
      <c r="B51" s="33"/>
      <c r="C51" s="30"/>
      <c r="D51" s="30"/>
      <c r="E51" s="30"/>
      <c r="F51" s="30"/>
      <c r="G51" s="30"/>
      <c r="H51" s="30"/>
      <c r="I51" s="30"/>
      <c r="J51" s="30"/>
      <c r="K51" s="30"/>
      <c r="L51" s="31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2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</row>
    <row r="52" spans="1:61" ht="51.6">
      <c r="A52" s="30">
        <v>6</v>
      </c>
      <c r="B52" s="33" t="s">
        <v>85</v>
      </c>
      <c r="C52" s="30">
        <f>13.5%*C4*D13</f>
        <v>7425000</v>
      </c>
      <c r="D52" s="30">
        <f>13.5%*C4*D13</f>
        <v>7425000</v>
      </c>
      <c r="E52" s="30">
        <f>13.5%*C4*D13</f>
        <v>7425000</v>
      </c>
      <c r="F52" s="30">
        <f>13.5%*C4*D13</f>
        <v>7425000</v>
      </c>
      <c r="G52" s="30">
        <f>13.5%*C4*D13</f>
        <v>7425000</v>
      </c>
      <c r="H52" s="30">
        <f>13.5%*C4*D13</f>
        <v>7425000</v>
      </c>
      <c r="I52" s="30">
        <f>13.5%*D7*D13</f>
        <v>594000</v>
      </c>
      <c r="J52" s="30">
        <f>13.5%*D7*D13</f>
        <v>594000</v>
      </c>
      <c r="K52" s="30">
        <f>13.5%*D7*D13</f>
        <v>594000</v>
      </c>
      <c r="L52" s="30">
        <f>13.5%*D7*D13</f>
        <v>594000</v>
      </c>
      <c r="M52" s="30">
        <f>13.5%*D7*D13</f>
        <v>594000</v>
      </c>
      <c r="N52" s="30">
        <f>13.5%*D7*D13</f>
        <v>594000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2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</row>
    <row r="53" spans="1:61">
      <c r="A53" s="30"/>
      <c r="B53" s="33"/>
      <c r="C53" s="30"/>
      <c r="D53" s="30"/>
      <c r="E53" s="30"/>
      <c r="F53" s="30"/>
      <c r="G53" s="30"/>
      <c r="H53" s="30"/>
      <c r="I53" s="30"/>
      <c r="J53" s="30"/>
      <c r="K53" s="30"/>
      <c r="L53" s="31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2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</row>
    <row r="54" spans="1:61" ht="103.2">
      <c r="A54" s="30">
        <v>7</v>
      </c>
      <c r="B54" s="33" t="s">
        <v>86</v>
      </c>
      <c r="C54" s="30">
        <f>14%*C4*D13</f>
        <v>7700000</v>
      </c>
      <c r="D54" s="30">
        <f>14%*C4*D13</f>
        <v>7700000</v>
      </c>
      <c r="E54" s="30">
        <f>14%*C4*D13</f>
        <v>7700000</v>
      </c>
      <c r="F54" s="30">
        <f>14%*C4*D13</f>
        <v>7700000</v>
      </c>
      <c r="G54" s="30">
        <f>14%*C4*D13</f>
        <v>7700000</v>
      </c>
      <c r="H54" s="30">
        <f>14%*C4*D13</f>
        <v>7700000</v>
      </c>
      <c r="I54" s="30">
        <f>14%*D7*D13</f>
        <v>616000.00000000012</v>
      </c>
      <c r="J54" s="30">
        <f>14%*D7*D13</f>
        <v>616000.00000000012</v>
      </c>
      <c r="K54" s="30">
        <f>14%*D7*D13</f>
        <v>616000.00000000012</v>
      </c>
      <c r="L54" s="30">
        <f>14%*D7*D13</f>
        <v>616000.00000000012</v>
      </c>
      <c r="M54" s="30">
        <f>14%*D7*D13</f>
        <v>616000.00000000012</v>
      </c>
      <c r="N54" s="30">
        <f>14%*D7*D13</f>
        <v>616000.00000000012</v>
      </c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2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</row>
    <row r="55" spans="1:61">
      <c r="A55" s="30"/>
      <c r="B55" s="33"/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2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</row>
    <row r="56" spans="1:61" ht="77.400000000000006">
      <c r="A56" s="30">
        <v>8</v>
      </c>
      <c r="B56" s="33" t="s">
        <v>87</v>
      </c>
      <c r="C56" s="30">
        <f>5.63%*C4*D13</f>
        <v>3096500</v>
      </c>
      <c r="D56" s="30">
        <f>5.63%*C4*D13</f>
        <v>3096500</v>
      </c>
      <c r="E56" s="30">
        <f>5.63%*C4*D13</f>
        <v>3096500</v>
      </c>
      <c r="F56" s="30">
        <f>5.63%*C4*D13</f>
        <v>3096500</v>
      </c>
      <c r="G56" s="30">
        <f>5.63%*C4*D13</f>
        <v>3096500</v>
      </c>
      <c r="H56" s="30">
        <f>5.63%*C4*D13</f>
        <v>3096500</v>
      </c>
      <c r="I56" s="30">
        <f>5.63%*D7*D13</f>
        <v>247719.99999999997</v>
      </c>
      <c r="J56" s="30">
        <f>5.63%*D7*D13</f>
        <v>247719.99999999997</v>
      </c>
      <c r="K56" s="30">
        <f>5.63%*D7*D13</f>
        <v>247719.99999999997</v>
      </c>
      <c r="L56" s="30">
        <f>5.63%*D7*D13</f>
        <v>247719.99999999997</v>
      </c>
      <c r="M56" s="30">
        <f>5.63%*D7*D13</f>
        <v>247719.99999999997</v>
      </c>
      <c r="N56" s="36">
        <f>5.63%*D7*D13</f>
        <v>247719.99999999997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2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</row>
    <row r="57" spans="1:61">
      <c r="A57" s="30"/>
      <c r="B57" s="33"/>
      <c r="C57" s="30"/>
      <c r="D57" s="30"/>
      <c r="E57" s="30"/>
      <c r="F57" s="30"/>
      <c r="G57" s="30"/>
      <c r="H57" s="30"/>
      <c r="I57" s="30"/>
      <c r="J57" s="30"/>
      <c r="K57" s="30"/>
      <c r="L57" s="31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2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</row>
    <row r="58" spans="1:61" ht="51.6">
      <c r="A58" s="30">
        <v>9</v>
      </c>
      <c r="B58" s="33" t="s">
        <v>88</v>
      </c>
      <c r="C58" s="30">
        <f>5%*C4*D13</f>
        <v>2750000</v>
      </c>
      <c r="D58" s="30">
        <f>5%*C4*D13</f>
        <v>2750000</v>
      </c>
      <c r="E58" s="30">
        <f>5%*C4*D13</f>
        <v>2750000</v>
      </c>
      <c r="F58" s="30">
        <f>5%*C4*D13</f>
        <v>2750000</v>
      </c>
      <c r="G58" s="30">
        <f>5%*C4*D13</f>
        <v>2750000</v>
      </c>
      <c r="H58" s="30">
        <f>5%*C4*D13</f>
        <v>2750000</v>
      </c>
      <c r="I58" s="30">
        <f>5%*D7*D13</f>
        <v>220000</v>
      </c>
      <c r="J58" s="30">
        <f>5%*D7*D13</f>
        <v>220000</v>
      </c>
      <c r="K58" s="30">
        <f>5%*D7*D13</f>
        <v>220000</v>
      </c>
      <c r="L58" s="30">
        <f>5%*D7*D13</f>
        <v>220000</v>
      </c>
      <c r="M58" s="30">
        <f>5%*D7*D13</f>
        <v>220000</v>
      </c>
      <c r="N58" s="30">
        <f>5%*D7*D13</f>
        <v>220000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2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</row>
    <row r="59" spans="1:61">
      <c r="A59" s="30"/>
      <c r="B59" s="33"/>
      <c r="C59" s="30"/>
      <c r="D59" s="30"/>
      <c r="E59" s="30"/>
      <c r="F59" s="30"/>
      <c r="G59" s="30"/>
      <c r="H59" s="30"/>
      <c r="I59" s="30"/>
      <c r="J59" s="30"/>
      <c r="K59" s="30"/>
      <c r="L59" s="31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2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</row>
    <row r="60" spans="1:61" ht="31.95" customHeight="1">
      <c r="A60" s="30">
        <v>10</v>
      </c>
      <c r="B60" s="33" t="s">
        <v>89</v>
      </c>
      <c r="C60" s="37">
        <f>17%*C4*(D13+D23)</f>
        <v>12325000</v>
      </c>
      <c r="D60" s="37">
        <f>17%*C4*(D13+D23)</f>
        <v>12325000</v>
      </c>
      <c r="E60" s="37">
        <f>17%*C4*(D13+D23)</f>
        <v>12325000</v>
      </c>
      <c r="F60" s="37">
        <f>17%*C4*(D13+D23)</f>
        <v>12325000</v>
      </c>
      <c r="G60" s="37">
        <f>17%*C4*(D13+D23)</f>
        <v>12325000</v>
      </c>
      <c r="H60" s="37">
        <f>17%*C4*(D13+D23)</f>
        <v>12325000</v>
      </c>
      <c r="I60" s="37">
        <f>17%*D7*(D13+D23)</f>
        <v>986000.00000000012</v>
      </c>
      <c r="J60" s="37">
        <f>17%*D7*(D13+D23)</f>
        <v>986000.00000000012</v>
      </c>
      <c r="K60" s="37">
        <f>17%*D7*(D13+D23)</f>
        <v>986000.00000000012</v>
      </c>
      <c r="L60" s="37">
        <f>17%*D7*(D13+D23)</f>
        <v>986000.00000000012</v>
      </c>
      <c r="M60" s="37">
        <f>17%*D7*(D13+D23)</f>
        <v>986000.00000000012</v>
      </c>
      <c r="N60" s="37">
        <f>17%*D7*(D13+D23)</f>
        <v>986000.00000000012</v>
      </c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2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</row>
    <row r="61" spans="1:61" ht="48" customHeight="1">
      <c r="A61" s="30"/>
      <c r="B61" s="33" t="s">
        <v>90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2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</row>
    <row r="62" spans="1:61">
      <c r="A62" s="30"/>
      <c r="B62" s="33"/>
      <c r="C62" s="30"/>
      <c r="D62" s="30"/>
      <c r="E62" s="30"/>
      <c r="F62" s="30"/>
      <c r="G62" s="30"/>
      <c r="H62" s="30"/>
      <c r="I62" s="30"/>
      <c r="J62" s="30"/>
      <c r="K62" s="30"/>
      <c r="L62" s="31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2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</row>
    <row r="63" spans="1:61" ht="51.6">
      <c r="A63" s="30">
        <v>11</v>
      </c>
      <c r="B63" s="33" t="s">
        <v>91</v>
      </c>
      <c r="C63" s="30">
        <f>5.2%*C4*D13</f>
        <v>2860000.0000000005</v>
      </c>
      <c r="D63" s="30">
        <f>5.2%*C4*D13</f>
        <v>2860000.0000000005</v>
      </c>
      <c r="E63" s="30">
        <f>5.2%*C4*D13</f>
        <v>2860000.0000000005</v>
      </c>
      <c r="F63" s="30">
        <f>5.2%*C4*D13</f>
        <v>2860000.0000000005</v>
      </c>
      <c r="G63" s="30">
        <f>5.2%*C4*D13</f>
        <v>2860000.0000000005</v>
      </c>
      <c r="H63" s="30">
        <f>5.2%*C4*D13</f>
        <v>2860000.0000000005</v>
      </c>
      <c r="I63" s="30">
        <f>5.2%*D7*D13</f>
        <v>228800</v>
      </c>
      <c r="J63" s="30">
        <f>5.2%*D7*D13</f>
        <v>228800</v>
      </c>
      <c r="K63" s="30">
        <f>5.2%*D7*D13</f>
        <v>228800</v>
      </c>
      <c r="L63" s="30">
        <f>5.2%*D7*D13</f>
        <v>228800</v>
      </c>
      <c r="M63" s="30">
        <f>5.2%*D7*D13</f>
        <v>228800</v>
      </c>
      <c r="N63" s="30">
        <f>5.2%*D7*D13</f>
        <v>228800</v>
      </c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2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</row>
    <row r="64" spans="1:61">
      <c r="A64" s="30"/>
      <c r="B64" s="33"/>
      <c r="C64" s="30"/>
      <c r="D64" s="30"/>
      <c r="E64" s="30"/>
      <c r="F64" s="30"/>
      <c r="G64" s="30"/>
      <c r="H64" s="30"/>
      <c r="I64" s="30"/>
      <c r="J64" s="30"/>
      <c r="K64" s="30"/>
      <c r="L64" s="31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2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</row>
    <row r="65" spans="1:61" ht="51.6">
      <c r="A65" s="30">
        <v>12</v>
      </c>
      <c r="B65" s="33" t="s">
        <v>92</v>
      </c>
      <c r="C65" s="30">
        <f>3.48%*C4*D13</f>
        <v>1913999.9999999998</v>
      </c>
      <c r="D65" s="30">
        <f>3.48%*C4*D13</f>
        <v>1913999.9999999998</v>
      </c>
      <c r="E65" s="30">
        <f>3.48%*C4*D13</f>
        <v>1913999.9999999998</v>
      </c>
      <c r="F65" s="30">
        <f>3.48%*C4*D13</f>
        <v>1913999.9999999998</v>
      </c>
      <c r="G65" s="30">
        <f>3.48%*C4*D13</f>
        <v>1913999.9999999998</v>
      </c>
      <c r="H65" s="30">
        <f>3.48%*C4*D13</f>
        <v>1913999.9999999998</v>
      </c>
      <c r="I65" s="30">
        <f>3.48%*D7*D13</f>
        <v>153120</v>
      </c>
      <c r="J65" s="30">
        <f>3.48%*D7*D13</f>
        <v>153120</v>
      </c>
      <c r="K65" s="30">
        <f>3.48%*D7*D13</f>
        <v>153120</v>
      </c>
      <c r="L65" s="30">
        <f>3.48%*D7*D13</f>
        <v>153120</v>
      </c>
      <c r="M65" s="30">
        <f>3.48%*D7*D13</f>
        <v>153120</v>
      </c>
      <c r="N65" s="30">
        <f>3.48%*D7*D13</f>
        <v>153120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2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</row>
    <row r="66" spans="1:61">
      <c r="A66" s="30"/>
      <c r="B66" s="33"/>
      <c r="C66" s="30"/>
      <c r="D66" s="30"/>
      <c r="E66" s="30"/>
      <c r="F66" s="30"/>
      <c r="G66" s="30"/>
      <c r="H66" s="30"/>
      <c r="I66" s="30"/>
      <c r="J66" s="30"/>
      <c r="K66" s="30"/>
      <c r="L66" s="31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2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</row>
    <row r="67" spans="1:61" s="29" customFormat="1">
      <c r="A67" s="38"/>
      <c r="B67" s="25" t="s">
        <v>93</v>
      </c>
      <c r="C67" s="24">
        <f>SUM(C42:C66)</f>
        <v>58855000</v>
      </c>
      <c r="D67" s="24">
        <f t="shared" ref="D67:L67" si="0">SUM(D42:D66)</f>
        <v>57975000</v>
      </c>
      <c r="E67" s="24">
        <f t="shared" si="0"/>
        <v>61715000</v>
      </c>
      <c r="F67" s="24">
        <f t="shared" si="0"/>
        <v>58459000</v>
      </c>
      <c r="G67" s="24">
        <f t="shared" si="0"/>
        <v>58015000</v>
      </c>
      <c r="H67" s="24">
        <f t="shared" si="0"/>
        <v>59236000</v>
      </c>
      <c r="I67" s="24">
        <f t="shared" si="0"/>
        <v>4708400</v>
      </c>
      <c r="J67" s="24">
        <f t="shared" si="0"/>
        <v>4638000</v>
      </c>
      <c r="K67" s="24">
        <f t="shared" si="0"/>
        <v>4937200</v>
      </c>
      <c r="L67" s="39">
        <f t="shared" si="0"/>
        <v>4676720</v>
      </c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27"/>
      <c r="AN67" s="41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</row>
    <row r="68" spans="1:61">
      <c r="A68" s="42"/>
      <c r="B68" s="43"/>
      <c r="C68" s="42"/>
      <c r="D68" s="42"/>
      <c r="E68" s="42"/>
      <c r="F68" s="42"/>
      <c r="G68" s="42"/>
      <c r="H68" s="42"/>
      <c r="I68" s="42"/>
      <c r="J68" s="42"/>
      <c r="K68" s="42"/>
      <c r="L68" s="44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30"/>
      <c r="AN68" s="45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</row>
    <row r="69" spans="1:61" ht="103.2">
      <c r="A69" s="30"/>
      <c r="B69" s="33" t="s">
        <v>94</v>
      </c>
      <c r="C69" s="30">
        <f>C67*C28</f>
        <v>0</v>
      </c>
      <c r="D69" s="30">
        <f>D67*C28</f>
        <v>0</v>
      </c>
      <c r="E69" s="30">
        <f>E67*C28</f>
        <v>0</v>
      </c>
      <c r="F69" s="30">
        <f>F67*C28</f>
        <v>0</v>
      </c>
      <c r="G69" s="30">
        <f>G67*C28</f>
        <v>0</v>
      </c>
      <c r="H69" s="30">
        <f>H67*C28</f>
        <v>0</v>
      </c>
      <c r="I69" s="30">
        <f>I67*C28</f>
        <v>0</v>
      </c>
      <c r="J69" s="30">
        <f>J67*C28</f>
        <v>0</v>
      </c>
      <c r="K69" s="30">
        <f>K67*C28</f>
        <v>0</v>
      </c>
      <c r="L69" s="31">
        <f>L67*C28</f>
        <v>0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2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</row>
    <row r="70" spans="1:61">
      <c r="A70" s="46"/>
      <c r="B70" s="47"/>
      <c r="C70" s="46"/>
      <c r="D70" s="46"/>
      <c r="E70" s="46"/>
      <c r="F70" s="46"/>
      <c r="G70" s="46"/>
      <c r="H70" s="46"/>
      <c r="I70" s="46"/>
      <c r="J70" s="46"/>
      <c r="K70" s="46"/>
      <c r="L70" s="48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30"/>
      <c r="AN70" s="49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</row>
    <row r="71" spans="1:6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2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</row>
    <row r="72" spans="1:61" s="29" customFormat="1">
      <c r="A72" s="27"/>
      <c r="B72" s="27" t="s">
        <v>95</v>
      </c>
      <c r="C72" s="27">
        <f>SUM(C67:C71)</f>
        <v>58855000</v>
      </c>
      <c r="D72" s="27">
        <f t="shared" ref="D72:L72" si="1">SUM(D67:D71)</f>
        <v>57975000</v>
      </c>
      <c r="E72" s="27">
        <f t="shared" si="1"/>
        <v>61715000</v>
      </c>
      <c r="F72" s="27">
        <f t="shared" si="1"/>
        <v>58459000</v>
      </c>
      <c r="G72" s="27">
        <f t="shared" si="1"/>
        <v>58015000</v>
      </c>
      <c r="H72" s="27">
        <f t="shared" si="1"/>
        <v>59236000</v>
      </c>
      <c r="I72" s="27">
        <f t="shared" si="1"/>
        <v>4708400</v>
      </c>
      <c r="J72" s="27">
        <f t="shared" si="1"/>
        <v>4638000</v>
      </c>
      <c r="K72" s="27">
        <f t="shared" si="1"/>
        <v>4937200</v>
      </c>
      <c r="L72" s="50">
        <f t="shared" si="1"/>
        <v>4676720</v>
      </c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51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</row>
    <row r="73" spans="1:6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8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2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</row>
    <row r="74" spans="1:61"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3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</row>
    <row r="75" spans="1:61"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</row>
    <row r="76" spans="1:61" s="54" customFormat="1">
      <c r="C76" s="54">
        <f>100%-SUM(C41:C65)</f>
        <v>-58854999</v>
      </c>
      <c r="D76" s="54">
        <f t="shared" ref="D76:E76" si="2">100%-SUM(D41:D65)</f>
        <v>-57974999</v>
      </c>
      <c r="E76" s="54">
        <f t="shared" si="2"/>
        <v>-61714999</v>
      </c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</row>
    <row r="77" spans="1:61">
      <c r="AM77" s="53"/>
    </row>
    <row r="78" spans="1:61">
      <c r="AM78" s="53"/>
    </row>
    <row r="79" spans="1:61">
      <c r="B79" s="19" t="s">
        <v>96</v>
      </c>
      <c r="C79" s="20"/>
      <c r="D79" s="20"/>
      <c r="E79" s="20"/>
      <c r="F79" s="20"/>
      <c r="G79" s="56"/>
    </row>
    <row r="80" spans="1:61">
      <c r="B80" s="31" t="s">
        <v>97</v>
      </c>
      <c r="C80" s="57" t="s">
        <v>98</v>
      </c>
      <c r="D80" s="53" t="s">
        <v>4</v>
      </c>
      <c r="E80" s="53"/>
      <c r="F80" s="53"/>
      <c r="G80" s="32"/>
    </row>
    <row r="81" spans="1:7">
      <c r="B81" s="31"/>
      <c r="C81" s="53"/>
      <c r="D81" s="53"/>
      <c r="E81" s="53"/>
      <c r="F81" s="53"/>
      <c r="G81" s="32"/>
    </row>
    <row r="82" spans="1:7">
      <c r="B82" s="10" t="s">
        <v>99</v>
      </c>
      <c r="C82" s="10">
        <v>110000</v>
      </c>
      <c r="D82" s="53"/>
      <c r="E82" s="53"/>
      <c r="F82" s="53"/>
      <c r="G82" s="32"/>
    </row>
    <row r="83" spans="1:7">
      <c r="B83" s="31"/>
      <c r="C83" s="53"/>
      <c r="D83" s="53"/>
      <c r="E83" s="53"/>
      <c r="F83" s="53"/>
      <c r="G83" s="32"/>
    </row>
    <row r="84" spans="1:7">
      <c r="B84" s="31" t="s">
        <v>26</v>
      </c>
      <c r="C84" s="53" t="s">
        <v>27</v>
      </c>
      <c r="D84" s="58">
        <v>0</v>
      </c>
      <c r="E84" s="53"/>
      <c r="F84" s="53"/>
      <c r="G84" s="32"/>
    </row>
    <row r="85" spans="1:7">
      <c r="B85" s="31"/>
      <c r="C85" s="53" t="s">
        <v>28</v>
      </c>
      <c r="D85" s="7">
        <v>35000</v>
      </c>
      <c r="E85" s="59" t="s">
        <v>100</v>
      </c>
      <c r="F85" s="53"/>
      <c r="G85" s="32"/>
    </row>
    <row r="86" spans="1:7">
      <c r="B86" s="31"/>
      <c r="C86" s="53" t="s">
        <v>30</v>
      </c>
      <c r="D86" s="8">
        <v>65000</v>
      </c>
      <c r="E86" s="53"/>
      <c r="F86" s="53"/>
      <c r="G86" s="32"/>
    </row>
    <row r="87" spans="1:7">
      <c r="B87" s="31"/>
      <c r="C87" s="53"/>
      <c r="D87" s="53"/>
      <c r="E87" s="53"/>
      <c r="F87" s="53"/>
      <c r="G87" s="32"/>
    </row>
    <row r="88" spans="1:7">
      <c r="B88" s="31"/>
      <c r="C88" s="53"/>
      <c r="D88" s="53"/>
      <c r="E88" s="53"/>
      <c r="F88" s="53"/>
      <c r="G88" s="32"/>
    </row>
    <row r="89" spans="1:7">
      <c r="B89" s="31" t="s">
        <v>101</v>
      </c>
      <c r="C89" s="53" t="s">
        <v>102</v>
      </c>
      <c r="D89" s="53"/>
      <c r="E89" s="53"/>
      <c r="F89" s="53"/>
      <c r="G89" s="32"/>
    </row>
    <row r="90" spans="1:7">
      <c r="B90" s="31"/>
      <c r="C90" s="60" t="s">
        <v>103</v>
      </c>
      <c r="D90" s="53"/>
      <c r="E90" s="53"/>
      <c r="F90" s="53"/>
      <c r="G90" s="32"/>
    </row>
    <row r="91" spans="1:7">
      <c r="B91" s="31"/>
      <c r="C91" s="53"/>
      <c r="D91" s="53"/>
      <c r="E91" s="53"/>
      <c r="F91" s="53"/>
      <c r="G91" s="32"/>
    </row>
    <row r="92" spans="1:7">
      <c r="B92" s="31"/>
      <c r="C92" s="53"/>
      <c r="D92" s="53"/>
      <c r="E92" s="53"/>
      <c r="F92" s="53"/>
      <c r="G92" s="32"/>
    </row>
    <row r="93" spans="1:7" ht="77.400000000000006">
      <c r="B93" s="61" t="s">
        <v>104</v>
      </c>
      <c r="C93" s="62">
        <f>200* (C82+D85+(500*50))</f>
        <v>34000000</v>
      </c>
      <c r="D93" s="62"/>
      <c r="E93" s="62"/>
      <c r="F93" s="62"/>
      <c r="G93" s="49"/>
    </row>
    <row r="96" spans="1:7">
      <c r="A96" s="44"/>
      <c r="B96" s="63" t="s">
        <v>105</v>
      </c>
      <c r="C96" s="63"/>
      <c r="D96" s="63"/>
      <c r="E96" s="63"/>
      <c r="F96" s="63"/>
      <c r="G96" s="64"/>
    </row>
    <row r="97" spans="1:7">
      <c r="A97" s="31"/>
      <c r="B97" s="53"/>
      <c r="C97" s="53"/>
      <c r="D97" s="53"/>
      <c r="E97" s="53"/>
      <c r="F97" s="53"/>
      <c r="G97" s="32"/>
    </row>
    <row r="98" spans="1:7">
      <c r="A98" s="31"/>
      <c r="B98" s="53" t="s">
        <v>106</v>
      </c>
      <c r="C98" s="5" t="s">
        <v>107</v>
      </c>
      <c r="D98" s="53"/>
      <c r="E98" s="53"/>
      <c r="F98" s="53"/>
      <c r="G98" s="32"/>
    </row>
    <row r="99" spans="1:7">
      <c r="A99" s="31"/>
      <c r="B99" s="53"/>
      <c r="C99" s="53"/>
      <c r="D99" s="53"/>
      <c r="E99" s="53"/>
      <c r="F99" s="53"/>
      <c r="G99" s="32"/>
    </row>
    <row r="100" spans="1:7">
      <c r="A100" s="31"/>
      <c r="B100" s="53" t="s">
        <v>108</v>
      </c>
      <c r="C100" s="53" t="s">
        <v>109</v>
      </c>
      <c r="D100" s="9"/>
      <c r="E100" s="53"/>
      <c r="F100" s="53"/>
      <c r="G100" s="32"/>
    </row>
    <row r="101" spans="1:7">
      <c r="A101" s="31"/>
      <c r="B101" s="53"/>
      <c r="C101" s="53" t="s">
        <v>110</v>
      </c>
      <c r="D101" s="9"/>
      <c r="E101" s="53"/>
      <c r="F101" s="53"/>
      <c r="G101" s="32"/>
    </row>
    <row r="102" spans="1:7">
      <c r="A102" s="31"/>
      <c r="B102" s="53"/>
      <c r="C102" s="53"/>
      <c r="D102" s="9"/>
      <c r="E102" s="53"/>
      <c r="F102" s="53"/>
      <c r="G102" s="32"/>
    </row>
    <row r="103" spans="1:7">
      <c r="A103" s="31"/>
      <c r="B103" s="53" t="s">
        <v>15</v>
      </c>
      <c r="C103" s="53" t="s">
        <v>16</v>
      </c>
      <c r="D103" s="9"/>
      <c r="E103" s="53"/>
      <c r="F103" s="53"/>
      <c r="G103" s="32"/>
    </row>
    <row r="104" spans="1:7">
      <c r="A104" s="31"/>
      <c r="B104" s="53"/>
      <c r="C104" s="53" t="s">
        <v>17</v>
      </c>
      <c r="D104" s="9"/>
      <c r="E104" s="53"/>
      <c r="F104" s="53"/>
      <c r="G104" s="32"/>
    </row>
    <row r="105" spans="1:7">
      <c r="A105" s="31"/>
      <c r="B105" s="53"/>
      <c r="C105" s="53"/>
      <c r="D105" s="9"/>
      <c r="E105" s="53"/>
      <c r="F105" s="53"/>
      <c r="G105" s="32"/>
    </row>
    <row r="106" spans="1:7">
      <c r="A106" s="31"/>
      <c r="B106" s="53" t="s">
        <v>32</v>
      </c>
      <c r="C106" s="15">
        <v>0.1</v>
      </c>
      <c r="D106" s="53" t="s">
        <v>33</v>
      </c>
      <c r="E106" s="53"/>
      <c r="F106" s="53"/>
      <c r="G106" s="32"/>
    </row>
    <row r="107" spans="1:7">
      <c r="A107" s="31"/>
      <c r="B107" s="53" t="s">
        <v>34</v>
      </c>
      <c r="C107" s="53"/>
      <c r="D107" s="53"/>
      <c r="E107" s="53"/>
      <c r="F107" s="53"/>
      <c r="G107" s="32"/>
    </row>
    <row r="108" spans="1:7">
      <c r="A108" s="31"/>
      <c r="B108" s="53"/>
      <c r="C108" s="53"/>
      <c r="D108" s="53"/>
      <c r="E108" s="53"/>
      <c r="F108" s="53"/>
      <c r="G108" s="32"/>
    </row>
    <row r="109" spans="1:7" ht="16.05" customHeight="1">
      <c r="A109" s="31"/>
      <c r="B109" s="65" t="s">
        <v>7</v>
      </c>
      <c r="C109" s="65"/>
      <c r="D109" s="9"/>
      <c r="E109" s="53"/>
      <c r="F109" s="53"/>
      <c r="G109" s="32"/>
    </row>
    <row r="110" spans="1:7">
      <c r="A110" s="31"/>
      <c r="B110" s="13" t="s">
        <v>111</v>
      </c>
      <c r="C110" s="66">
        <v>34650</v>
      </c>
      <c r="D110" s="9"/>
      <c r="E110" s="53"/>
      <c r="F110" s="53"/>
      <c r="G110" s="32"/>
    </row>
    <row r="111" spans="1:7">
      <c r="A111" s="31"/>
      <c r="B111" s="7" t="s">
        <v>112</v>
      </c>
      <c r="C111" s="67">
        <v>21650</v>
      </c>
      <c r="D111" s="9"/>
      <c r="E111" s="53"/>
      <c r="F111" s="53"/>
      <c r="G111" s="32"/>
    </row>
    <row r="112" spans="1:7">
      <c r="A112" s="31"/>
      <c r="B112" s="7" t="s">
        <v>113</v>
      </c>
      <c r="C112" s="67">
        <v>42894</v>
      </c>
      <c r="D112" s="9"/>
      <c r="E112" s="53"/>
      <c r="F112" s="53"/>
      <c r="G112" s="32"/>
    </row>
    <row r="113" spans="1:7">
      <c r="A113" s="31"/>
      <c r="B113" s="8" t="s">
        <v>114</v>
      </c>
      <c r="C113" s="68">
        <v>29679</v>
      </c>
      <c r="D113" s="9"/>
      <c r="E113" s="53"/>
      <c r="F113" s="53"/>
      <c r="G113" s="32"/>
    </row>
    <row r="114" spans="1:7">
      <c r="A114" s="31"/>
      <c r="B114" s="53"/>
      <c r="C114" s="53"/>
      <c r="D114" s="9"/>
      <c r="E114" s="53"/>
      <c r="F114" s="53"/>
      <c r="G114" s="32"/>
    </row>
    <row r="115" spans="1:7">
      <c r="A115" s="31"/>
      <c r="B115" s="53" t="s">
        <v>115</v>
      </c>
      <c r="C115" s="69">
        <v>60</v>
      </c>
      <c r="D115" s="9"/>
      <c r="E115" s="53"/>
      <c r="F115" s="53"/>
      <c r="G115" s="32"/>
    </row>
    <row r="116" spans="1:7">
      <c r="A116" s="31"/>
      <c r="B116" s="53"/>
      <c r="C116" s="53"/>
      <c r="D116" s="53"/>
      <c r="E116" s="53"/>
      <c r="F116" s="53"/>
      <c r="G116" s="32"/>
    </row>
    <row r="117" spans="1:7">
      <c r="A117" s="31"/>
      <c r="B117" s="53"/>
      <c r="C117" s="70" t="s">
        <v>116</v>
      </c>
      <c r="D117" s="71"/>
      <c r="E117" s="71"/>
      <c r="F117" s="72"/>
      <c r="G117" s="32"/>
    </row>
    <row r="118" spans="1:7" ht="103.2">
      <c r="A118" s="73" t="s">
        <v>42</v>
      </c>
      <c r="B118" s="24" t="s">
        <v>117</v>
      </c>
      <c r="C118" s="25" t="s">
        <v>118</v>
      </c>
      <c r="D118" s="25" t="s">
        <v>119</v>
      </c>
      <c r="E118" s="25" t="s">
        <v>120</v>
      </c>
      <c r="F118" s="25" t="s">
        <v>121</v>
      </c>
      <c r="G118" s="32"/>
    </row>
    <row r="119" spans="1:7">
      <c r="A119" s="30"/>
      <c r="B119" s="30"/>
      <c r="C119" s="30"/>
      <c r="D119" s="30"/>
      <c r="E119" s="30"/>
      <c r="F119" s="30"/>
      <c r="G119" s="32"/>
    </row>
    <row r="120" spans="1:7" ht="37.049999999999997" customHeight="1">
      <c r="A120" s="30">
        <v>1</v>
      </c>
      <c r="B120" s="33" t="s">
        <v>122</v>
      </c>
      <c r="C120" s="30">
        <f>C115*C110</f>
        <v>2079000</v>
      </c>
      <c r="D120" s="30">
        <f>C115*C111</f>
        <v>1299000</v>
      </c>
      <c r="E120" s="30">
        <f>C115*C112</f>
        <v>2573640</v>
      </c>
      <c r="F120" s="30">
        <f>C115*C113</f>
        <v>1780740</v>
      </c>
      <c r="G120" s="32"/>
    </row>
    <row r="121" spans="1:7" ht="103.2">
      <c r="A121" s="30"/>
      <c r="B121" s="33" t="s">
        <v>123</v>
      </c>
      <c r="C121" s="30"/>
      <c r="D121" s="30"/>
      <c r="E121" s="30"/>
      <c r="F121" s="30"/>
      <c r="G121" s="32"/>
    </row>
    <row r="122" spans="1:7">
      <c r="A122" s="30"/>
      <c r="B122" s="33"/>
      <c r="C122" s="30"/>
      <c r="D122" s="30"/>
      <c r="E122" s="30"/>
      <c r="F122" s="30"/>
      <c r="G122" s="32"/>
    </row>
    <row r="123" spans="1:7">
      <c r="A123" s="38"/>
      <c r="B123" s="25" t="s">
        <v>93</v>
      </c>
      <c r="C123" s="24">
        <f>SUM(C120:C122)</f>
        <v>2079000</v>
      </c>
      <c r="D123" s="24">
        <f>SUM(D120:D122)</f>
        <v>1299000</v>
      </c>
      <c r="E123" s="24">
        <f>SUM(E120:E122)</f>
        <v>2573640</v>
      </c>
      <c r="F123" s="24">
        <f>SUM(F120:F122)</f>
        <v>1780740</v>
      </c>
      <c r="G123" s="32"/>
    </row>
    <row r="124" spans="1:7">
      <c r="A124" s="42"/>
      <c r="B124" s="43"/>
      <c r="C124" s="42"/>
      <c r="D124" s="42"/>
      <c r="E124" s="42"/>
      <c r="F124" s="42"/>
      <c r="G124" s="32"/>
    </row>
    <row r="125" spans="1:7" ht="103.2">
      <c r="A125" s="30"/>
      <c r="B125" s="33" t="s">
        <v>94</v>
      </c>
      <c r="C125" s="30">
        <f>C123*C106</f>
        <v>207900</v>
      </c>
      <c r="D125" s="30">
        <f>D123*C106</f>
        <v>129900</v>
      </c>
      <c r="E125" s="30">
        <f>E123*C106</f>
        <v>257364</v>
      </c>
      <c r="F125" s="30">
        <f>F123*C106</f>
        <v>178074</v>
      </c>
      <c r="G125" s="32"/>
    </row>
    <row r="126" spans="1:7">
      <c r="A126" s="46"/>
      <c r="B126" s="47"/>
      <c r="C126" s="46"/>
      <c r="D126" s="46"/>
      <c r="E126" s="46"/>
      <c r="F126" s="46"/>
      <c r="G126" s="32"/>
    </row>
    <row r="127" spans="1:7">
      <c r="A127" s="42"/>
      <c r="B127" s="42"/>
      <c r="C127" s="42"/>
      <c r="D127" s="42"/>
      <c r="E127" s="42"/>
      <c r="F127" s="42"/>
      <c r="G127" s="32"/>
    </row>
    <row r="128" spans="1:7">
      <c r="A128" s="27"/>
      <c r="B128" s="27" t="s">
        <v>95</v>
      </c>
      <c r="C128" s="74">
        <f>SUM(C123:C127)</f>
        <v>2286900</v>
      </c>
      <c r="D128" s="74">
        <f t="shared" ref="D128:F128" si="3">SUM(D123:D127)</f>
        <v>1428900</v>
      </c>
      <c r="E128" s="74">
        <f t="shared" si="3"/>
        <v>2831004</v>
      </c>
      <c r="F128" s="74">
        <f t="shared" si="3"/>
        <v>1958814</v>
      </c>
      <c r="G128" s="32"/>
    </row>
    <row r="129" spans="1:7">
      <c r="A129" s="46"/>
      <c r="B129" s="46"/>
      <c r="C129" s="46"/>
      <c r="D129" s="46"/>
      <c r="E129" s="46"/>
      <c r="F129" s="46"/>
      <c r="G129" s="32"/>
    </row>
    <row r="130" spans="1:7">
      <c r="A130" s="31"/>
      <c r="B130" s="53"/>
      <c r="C130" s="53"/>
      <c r="D130" s="53"/>
      <c r="E130" s="53"/>
      <c r="F130" s="53"/>
      <c r="G130" s="32"/>
    </row>
    <row r="131" spans="1:7">
      <c r="A131" s="48"/>
      <c r="B131" s="62"/>
      <c r="C131" s="62"/>
      <c r="D131" s="62"/>
      <c r="E131" s="62"/>
      <c r="F131" s="62"/>
      <c r="G131" s="49"/>
    </row>
  </sheetData>
  <mergeCells count="19">
    <mergeCell ref="L60:L61"/>
    <mergeCell ref="M60:M61"/>
    <mergeCell ref="N60:N61"/>
    <mergeCell ref="B79:G79"/>
    <mergeCell ref="B1:H1"/>
    <mergeCell ref="B31:E31"/>
    <mergeCell ref="C39:AL39"/>
    <mergeCell ref="C60:C61"/>
    <mergeCell ref="D60:D61"/>
    <mergeCell ref="E60:E61"/>
    <mergeCell ref="F60:F61"/>
    <mergeCell ref="G60:G61"/>
    <mergeCell ref="H60:H61"/>
    <mergeCell ref="I60:I61"/>
    <mergeCell ref="B96:G96"/>
    <mergeCell ref="B109:C109"/>
    <mergeCell ref="C117:F117"/>
    <mergeCell ref="J60:J61"/>
    <mergeCell ref="K60:K6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 Building Estiimator  Tst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Lenovo</cp:lastModifiedBy>
  <dcterms:created xsi:type="dcterms:W3CDTF">2020-04-26T23:03:11Z</dcterms:created>
  <dcterms:modified xsi:type="dcterms:W3CDTF">2020-05-07T00:09:36Z</dcterms:modified>
</cp:coreProperties>
</file>